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DOCUMENTOS\TRANSPARENCIA - Transparencia - FCSF\2020\00 informe TRANPARENCIA por puntos - 2020\0 PUNTOS DEFINITIVOS CONSENSUADOS\"/>
    </mc:Choice>
  </mc:AlternateContent>
  <xr:revisionPtr revIDLastSave="0" documentId="13_ncr:1_{5F5051B4-E03F-40D1-8B2E-C1AFA9237D73}" xr6:coauthVersionLast="47" xr6:coauthVersionMax="47" xr10:uidLastSave="{00000000-0000-0000-0000-000000000000}"/>
  <bookViews>
    <workbookView xWindow="-120" yWindow="-120" windowWidth="29040" windowHeight="17640" xr2:uid="{53DD9F68-49C6-435C-94FD-D14761667F35}"/>
  </bookViews>
  <sheets>
    <sheet name="Indicadores de Actividad FUCA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M25" i="1"/>
  <c r="M24" i="1"/>
  <c r="M23" i="1"/>
  <c r="L20" i="1"/>
  <c r="M20" i="1" s="1"/>
  <c r="L18" i="1"/>
  <c r="J18" i="1"/>
  <c r="I18" i="1"/>
  <c r="H18" i="1"/>
  <c r="G18" i="1"/>
  <c r="F18" i="1"/>
  <c r="E18" i="1"/>
  <c r="K17" i="1"/>
  <c r="J17" i="1"/>
  <c r="I17" i="1"/>
  <c r="H17" i="1"/>
  <c r="G17" i="1"/>
  <c r="F17" i="1"/>
  <c r="E17" i="1"/>
  <c r="J16" i="1"/>
  <c r="I16" i="1"/>
  <c r="H16" i="1"/>
  <c r="G16" i="1"/>
  <c r="F16" i="1"/>
  <c r="E16" i="1"/>
  <c r="M15" i="1" a="1"/>
  <c r="M15" i="1" s="1"/>
  <c r="M14" i="1"/>
  <c r="M13" i="1"/>
  <c r="L13" i="1"/>
  <c r="M12" i="1"/>
  <c r="L12" i="1"/>
  <c r="I11" i="1"/>
  <c r="E11" i="1"/>
  <c r="M11" i="1" s="1"/>
  <c r="M9" i="1" a="1"/>
  <c r="M9" i="1" s="1"/>
  <c r="M8" i="1" a="1"/>
  <c r="M8" i="1" s="1"/>
  <c r="I7" i="1"/>
  <c r="H7" i="1"/>
  <c r="E7" i="1"/>
  <c r="I5" i="1"/>
  <c r="H5" i="1"/>
  <c r="E5" i="1"/>
  <c r="L17" i="1" l="1"/>
  <c r="M17" i="1" s="1"/>
  <c r="M18" i="1"/>
  <c r="M7" i="1"/>
  <c r="M16" i="1"/>
  <c r="L16" i="1"/>
  <c r="M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<sst xmlns="http://schemas.openxmlformats.org/spreadsheetml/2006/main" count="153" uniqueCount="91">
  <si>
    <t>Objetivo</t>
  </si>
  <si>
    <t>Indicador</t>
  </si>
  <si>
    <t>Variables</t>
  </si>
  <si>
    <t>LC*</t>
  </si>
  <si>
    <t>Servicios Generales</t>
  </si>
  <si>
    <t>MEDIA FUCAS</t>
  </si>
  <si>
    <t>Cumplir con la normativa en prevención de riesgos laborales y protección de datos.</t>
  </si>
  <si>
    <t>1.- Cumplir la planificación de la actividad preventiva anual.</t>
  </si>
  <si>
    <t>Punto 1 = 100% si se cumple toda la planificación</t>
  </si>
  <si>
    <t>Cumplir con la normativa en protección de datos</t>
  </si>
  <si>
    <t>2.- Implementación del Nuevo Reglamento General de Protección de Datos.</t>
  </si>
  <si>
    <t>Punto 2.- Logrado si el % es mayor al 80%</t>
  </si>
  <si>
    <t>Control del absentismo laboral.</t>
  </si>
  <si>
    <t>1.- % de absentismo medio anual a través del sitema de control  horario por huella.</t>
  </si>
  <si>
    <t>% de absentimo medio anual</t>
  </si>
  <si>
    <t xml:space="preserve">Punto 1 = Valor &lt; ó = 8%                </t>
  </si>
  <si>
    <t>Desarrollo de las medidas establecidas en el Plan Estratégico de la FUCAS 2016/2017-2021.</t>
  </si>
  <si>
    <t>1.- Ejecución de las medidas establecidas para el ejercicio 2021.</t>
  </si>
  <si>
    <t xml:space="preserve">Punto 1.-  Logrado si el % es igual o superor al 80%             </t>
  </si>
  <si>
    <t>Determinación de Funciones por áreas de trabajo.</t>
  </si>
  <si>
    <t>1.- Desarrollar, adaptar y finalizar para 2021, la estructura generada para definir las funciones del personal de la Fundación por áreas de trabajo.</t>
  </si>
  <si>
    <t>Punto 1.- Logrado si el personal de la Fundación tiene definidas sus funciones por áreas de trabajo/Centro/servicio</t>
  </si>
  <si>
    <t>Logrado</t>
  </si>
  <si>
    <t>Garantizar unos servicios a los usuarios de los distintos Centros y Programas acordes a sus características, capacidades y necesidades.</t>
  </si>
  <si>
    <t>1.- Cumplir la Programación General Anual.</t>
  </si>
  <si>
    <t>Cumplimiento de la Programación General Anual</t>
  </si>
  <si>
    <t>Punto 1.- valor &gt; ó = 90%.</t>
  </si>
  <si>
    <t>Medir la satisfacción de los usuarios.</t>
  </si>
  <si>
    <t>1.- Nº reclamaciones/Nº total atendidos.</t>
  </si>
  <si>
    <t xml:space="preserve">Punto 1.- valor entre 0% y 5%.                            </t>
  </si>
  <si>
    <t>2.- Nivel de satisfacción según encuesta.</t>
  </si>
  <si>
    <t>Punto 2.- valor entre 8 y 10.</t>
  </si>
  <si>
    <t>No procede</t>
  </si>
  <si>
    <t>Garantizar el cumplimiento de los contratos de servicios.</t>
  </si>
  <si>
    <t>1.- Nº Incidencias Producidad/Nº Incidencias Resueltas</t>
  </si>
  <si>
    <t xml:space="preserve">Punto 1.- valor &gt; ó = 90%.             </t>
  </si>
  <si>
    <t>2.- Encuestas Responsables/Directores Centros/Servicios</t>
  </si>
  <si>
    <t>Evolución del número de usuarios o beneficiarios atendidos.</t>
  </si>
  <si>
    <t>1.- Nº de usuario-beneficiarios den el período (N) - Nº de usuarios-beneficiarios en el período (N-1) x 100 / Nº de usuarios o beneficiarios del período (N - 1)</t>
  </si>
  <si>
    <t>Punto 1.- valor &gt; 0</t>
  </si>
  <si>
    <t>SIN DATOS 2019</t>
  </si>
  <si>
    <t>Grado de utilización de la capacidad instalada.</t>
  </si>
  <si>
    <t>1.- (Nº medio de plazas ocupadas) x 100 / Nº de plazas de capacidad</t>
  </si>
  <si>
    <t>Punto 1.- Logrado si el % es &gt; 80%</t>
  </si>
  <si>
    <t>Lograr el equilibrio de Gastos e Ingresos de los Centros y Programas.</t>
  </si>
  <si>
    <t>1.- Ingresos por Centro / Gastos por Centro.</t>
  </si>
  <si>
    <t>Punto 1.- valor = 1.</t>
  </si>
  <si>
    <t>Dotar a los Centros y Programas de las instalaciones necesarias para la ejecución de los servicios.</t>
  </si>
  <si>
    <t>1.- Cesión de uso de inmeble para la ejecuión del Programa Gestión Tutelar</t>
  </si>
  <si>
    <t>Punto 1.- Que el inmueble esté en funcionamiento para el servicio en 2020</t>
  </si>
  <si>
    <t>Indicador de Solvencia.</t>
  </si>
  <si>
    <t>1.- Activo no corriente + Activo corriente / Pasivo no corriente + Pasivo corriente</t>
  </si>
  <si>
    <t>Punto 1.- valor &gt; 1</t>
  </si>
  <si>
    <t>Reducir el Déficit Acumulado.</t>
  </si>
  <si>
    <t>1.- Reducción del Resultado negativo acumulado de ejercicios anteriores.</t>
  </si>
  <si>
    <t>Punto 1.- Reducción &gt; ó = 37.435 €</t>
  </si>
  <si>
    <t>Mejorar la situción patrimonial de la Fundación.</t>
  </si>
  <si>
    <t>1.- Fondos Propios positivos.</t>
  </si>
  <si>
    <t>Punto 1.- Fondos Propios = 56,987,64 €</t>
  </si>
  <si>
    <t>Acometer las inversiones necesarias en infraestructura en los Centros y Programas.</t>
  </si>
  <si>
    <t>1.- Aportación Dineraria de Capital</t>
  </si>
  <si>
    <t>Punto 1.- valor = 40.000,00 €</t>
  </si>
  <si>
    <t>40,000,00€</t>
  </si>
  <si>
    <t>Cumplir con los plazos de pago establecidos en la lucha contra la morosidad para las entidades con presupuesto estimativo*.</t>
  </si>
  <si>
    <t>1.- Plazo medio de conformidad.</t>
  </si>
  <si>
    <t>Punto 1.- Plazo medio de conformidad = ó &lt; 30 días</t>
  </si>
  <si>
    <t>2.- Plazo medio de pago.*</t>
  </si>
  <si>
    <t>Punto 1.- Plazo medio de pago = ó &lt; 30 días</t>
  </si>
  <si>
    <t>Leyenda:</t>
  </si>
  <si>
    <t>LC*: Centro Privado de Educación Especial Concertado La Casita</t>
  </si>
  <si>
    <t>HP*1: Centro de Adultos Hermano Pedro</t>
  </si>
  <si>
    <t>CR*3: Centro de Día Los Ruiseñores</t>
  </si>
  <si>
    <t>CM*4: Centro de Día de Mayores de Marzagán</t>
  </si>
  <si>
    <t>GT*5: Servicio de Atención y Gestión Tutelar</t>
  </si>
  <si>
    <t>ASGT*6: Programa Atención Sociosanitaria Personas Tuteladas</t>
  </si>
  <si>
    <t>FUCAS*7: Fundación Tutelar Canaria para  la Acción Social, M.P.</t>
  </si>
  <si>
    <t>Notas:</t>
  </si>
  <si>
    <t>Los Fondos Propios son negativos en 54.560,78 €. (Nota 2)</t>
  </si>
  <si>
    <t>HP*1</t>
  </si>
  <si>
    <t>CR*2</t>
  </si>
  <si>
    <t>UAT*3</t>
  </si>
  <si>
    <t>CM*4</t>
  </si>
  <si>
    <t>GT*5</t>
  </si>
  <si>
    <t>ASGT*6</t>
  </si>
  <si>
    <t>El déficit acumulado se redujo en 37.435 €. (Nota 1)</t>
  </si>
  <si>
    <t>TOTAL</t>
  </si>
  <si>
    <r>
      <t>*</t>
    </r>
    <r>
      <rPr>
        <b/>
        <i/>
        <sz val="8"/>
        <rFont val="Arial"/>
        <family val="2"/>
      </rPr>
      <t>Método de cálculo</t>
    </r>
    <r>
      <rPr>
        <i/>
        <sz val="8"/>
        <rFont val="Arial"/>
        <family val="2"/>
      </rPr>
      <t>: "Resolución de 29 de enero de 2016, del Instituto de Contabilidad y Auditoría de Cuentas, sobre la información a incorporar en la memoria de las cuentas anuales en relación con el periodo medio de pago a proveedores en operaciones comerciales."</t>
    </r>
  </si>
  <si>
    <t xml:space="preserve"> RESULTADOS DE LOS INDICADORES POR CENTRO  Y/O ÁREA DE ACTIVIDAD</t>
  </si>
  <si>
    <t xml:space="preserve">   Nota 1: El déficit acumulado se redujo en 37.435,00 €, sin embargo, en 2020 vuelve a haber un excedente negativo, por situaciones coyunturales del ejercicio.</t>
  </si>
  <si>
    <t xml:space="preserve">   Nota 2: Los Fondos Propios son negativos en 54.560,78 €, incluso con la aportación realizada para mejorar la situación patrimonial, debido a que los excedentes del ejercicio han sido negativos.</t>
  </si>
  <si>
    <t xml:space="preserve">                   INDICADORES DE GESTIÓN PLAN DE ACTUACIÓN FUCAS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</si>
</sst>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Arial"/>
      <family val="2"/>
    </font>
    <font>
      <sz val="9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indexed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b/>
      <sz val="9"/>
      <name val="Calibri"/>
      <family val="2"/>
      <scheme val="minor"/>
    </font>
    <font>
      <i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0" applyFont="1" applyAlignment="1">
      <alignment vertical="center"/>
    </xf>
    <xf numFmtId="9" fontId="6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center" vertical="center"/>
    </xf>
    <xf numFmtId="9" fontId="4" fillId="3" borderId="1" xfId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2" fontId="10" fillId="0" borderId="0" xfId="0" applyNumberFormat="1" applyFont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quotePrefix="1" applyNumberFormat="1" applyFont="1" applyBorder="1" applyAlignment="1">
      <alignment horizontal="center" vertical="center" wrapText="1"/>
    </xf>
    <xf numFmtId="0" fontId="2" fillId="4" borderId="11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Continuous" vertical="center" wrapText="1"/>
    </xf>
    <xf numFmtId="9" fontId="5" fillId="0" borderId="1" xfId="0" applyNumberFormat="1" applyFont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9" fontId="4" fillId="3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9" fontId="5" fillId="3" borderId="1" xfId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6070-C5F2-4236-B3ED-7ADD46507F0B}">
  <sheetPr>
    <pageSetUpPr fitToPage="1"/>
  </sheetPr>
  <dimension ref="A1:O37"/>
  <sheetViews>
    <sheetView showGridLines="0" tabSelected="1" workbookViewId="0">
      <selection activeCell="D7" sqref="D7"/>
    </sheetView>
  </sheetViews>
  <sheetFormatPr baseColWidth="10" defaultColWidth="11.5703125" defaultRowHeight="12" x14ac:dyDescent="0.25"/>
  <cols>
    <col min="1" max="1" width="35.28515625" style="1" customWidth="1"/>
    <col min="2" max="2" width="11.5703125" style="1"/>
    <col min="3" max="3" width="32.85546875" style="1" customWidth="1"/>
    <col min="4" max="4" width="36" style="1" customWidth="1"/>
    <col min="5" max="11" width="10.7109375" style="1" customWidth="1"/>
    <col min="12" max="13" width="16" style="1" customWidth="1"/>
    <col min="14" max="16384" width="11.5703125" style="1"/>
  </cols>
  <sheetData>
    <row r="1" spans="1:15" ht="25.5" customHeight="1" x14ac:dyDescent="0.25"/>
    <row r="2" spans="1:15" ht="6" customHeight="1" x14ac:dyDescent="0.25">
      <c r="M2" s="2"/>
    </row>
    <row r="3" spans="1:15" ht="24" customHeight="1" x14ac:dyDescent="0.25">
      <c r="A3" s="66" t="s">
        <v>90</v>
      </c>
      <c r="B3" s="67"/>
      <c r="C3" s="67"/>
      <c r="D3" s="68"/>
      <c r="E3" s="53" t="s">
        <v>87</v>
      </c>
      <c r="F3" s="53"/>
      <c r="G3" s="53"/>
      <c r="H3" s="53"/>
      <c r="I3" s="53"/>
      <c r="J3" s="53"/>
      <c r="K3" s="53"/>
      <c r="L3" s="54"/>
      <c r="M3" s="55" t="s">
        <v>85</v>
      </c>
    </row>
    <row r="4" spans="1:15" ht="24.75" customHeight="1" x14ac:dyDescent="0.25">
      <c r="A4" s="65" t="s">
        <v>0</v>
      </c>
      <c r="B4" s="84" t="s">
        <v>1</v>
      </c>
      <c r="C4" s="84"/>
      <c r="D4" s="56" t="s">
        <v>2</v>
      </c>
      <c r="E4" s="56" t="s">
        <v>3</v>
      </c>
      <c r="F4" s="56" t="s">
        <v>78</v>
      </c>
      <c r="G4" s="65" t="s">
        <v>79</v>
      </c>
      <c r="H4" s="56" t="s">
        <v>80</v>
      </c>
      <c r="I4" s="56" t="s">
        <v>81</v>
      </c>
      <c r="J4" s="65" t="s">
        <v>82</v>
      </c>
      <c r="K4" s="65" t="s">
        <v>83</v>
      </c>
      <c r="L4" s="56" t="s">
        <v>4</v>
      </c>
      <c r="M4" s="56" t="s">
        <v>5</v>
      </c>
    </row>
    <row r="5" spans="1:15" ht="6.75" customHeight="1" x14ac:dyDescent="0.25">
      <c r="A5" s="79" t="s">
        <v>6</v>
      </c>
      <c r="B5" s="76" t="s">
        <v>7</v>
      </c>
      <c r="C5" s="76"/>
      <c r="D5" s="86" t="s">
        <v>8</v>
      </c>
      <c r="E5" s="82">
        <f>10000%/100</f>
        <v>1</v>
      </c>
      <c r="F5" s="82">
        <v>0.85</v>
      </c>
      <c r="G5" s="82">
        <v>0.71</v>
      </c>
      <c r="H5" s="82">
        <f>10000%/100</f>
        <v>1</v>
      </c>
      <c r="I5" s="82">
        <f>10000%/100</f>
        <v>1</v>
      </c>
      <c r="J5" s="82">
        <v>0.86</v>
      </c>
      <c r="K5" s="82">
        <v>0.86</v>
      </c>
      <c r="L5" s="83">
        <v>0.8</v>
      </c>
      <c r="M5" s="81">
        <f>SUM(E5:L6)/8</f>
        <v>0.88500000000000012</v>
      </c>
    </row>
    <row r="6" spans="1:15" ht="18" customHeight="1" x14ac:dyDescent="0.25">
      <c r="A6" s="85"/>
      <c r="B6" s="76"/>
      <c r="C6" s="76"/>
      <c r="D6" s="86"/>
      <c r="E6" s="82"/>
      <c r="F6" s="82"/>
      <c r="G6" s="82"/>
      <c r="H6" s="82"/>
      <c r="I6" s="82"/>
      <c r="J6" s="82"/>
      <c r="K6" s="82"/>
      <c r="L6" s="83"/>
      <c r="M6" s="81"/>
    </row>
    <row r="7" spans="1:15" ht="29.45" customHeight="1" x14ac:dyDescent="0.25">
      <c r="A7" s="3" t="s">
        <v>9</v>
      </c>
      <c r="B7" s="76" t="s">
        <v>10</v>
      </c>
      <c r="C7" s="76"/>
      <c r="D7" s="4" t="s">
        <v>11</v>
      </c>
      <c r="E7" s="5">
        <f>10000%/100</f>
        <v>1</v>
      </c>
      <c r="F7" s="5">
        <v>0.8</v>
      </c>
      <c r="G7" s="5">
        <v>0.8</v>
      </c>
      <c r="H7" s="5">
        <f>10000%/100</f>
        <v>1</v>
      </c>
      <c r="I7" s="5">
        <f>10000%/100</f>
        <v>1</v>
      </c>
      <c r="J7" s="6">
        <v>0.8</v>
      </c>
      <c r="K7" s="6">
        <v>0.8</v>
      </c>
      <c r="L7" s="6">
        <v>0.8</v>
      </c>
      <c r="M7" s="57">
        <f>SUM(E7:L7)/8</f>
        <v>0.87499999999999989</v>
      </c>
    </row>
    <row r="8" spans="1:15" ht="27" customHeight="1" x14ac:dyDescent="0.25">
      <c r="A8" s="7" t="s">
        <v>12</v>
      </c>
      <c r="B8" s="79" t="s">
        <v>13</v>
      </c>
      <c r="C8" s="79" t="s">
        <v>14</v>
      </c>
      <c r="D8" s="4" t="s">
        <v>15</v>
      </c>
      <c r="E8" s="8">
        <v>4.3400000000000001E-2</v>
      </c>
      <c r="F8" s="8">
        <v>4.1099999999999998E-2</v>
      </c>
      <c r="G8" s="8">
        <v>1.09E-2</v>
      </c>
      <c r="H8" s="9">
        <v>3.3999999999999998E-3</v>
      </c>
      <c r="I8" s="8">
        <v>2.64E-2</v>
      </c>
      <c r="J8" s="8">
        <v>4.4699999999999997E-2</v>
      </c>
      <c r="K8" s="8">
        <v>2.41E-2</v>
      </c>
      <c r="L8" s="8">
        <v>0.1825</v>
      </c>
      <c r="M8" s="58" cm="1">
        <f t="array" ref="M8">SUM(E8:L8/8)</f>
        <v>4.7062499999999993E-2</v>
      </c>
    </row>
    <row r="9" spans="1:15" ht="38.450000000000003" customHeight="1" x14ac:dyDescent="0.25">
      <c r="A9" s="7" t="s">
        <v>16</v>
      </c>
      <c r="B9" s="76" t="s">
        <v>17</v>
      </c>
      <c r="C9" s="80"/>
      <c r="D9" s="4" t="s">
        <v>18</v>
      </c>
      <c r="E9" s="6">
        <v>0.8</v>
      </c>
      <c r="F9" s="6">
        <v>0.8</v>
      </c>
      <c r="G9" s="6">
        <v>0.8</v>
      </c>
      <c r="H9" s="6">
        <v>0.8</v>
      </c>
      <c r="I9" s="6">
        <v>0.8</v>
      </c>
      <c r="J9" s="6">
        <v>0.8</v>
      </c>
      <c r="K9" s="6">
        <v>0.8</v>
      </c>
      <c r="L9" s="6">
        <v>0.8</v>
      </c>
      <c r="M9" s="58" cm="1">
        <f t="array" ref="M9">SUM(E9:L9/8)</f>
        <v>0.79999999999999993</v>
      </c>
      <c r="O9" s="10"/>
    </row>
    <row r="10" spans="1:15" ht="38.25" customHeight="1" x14ac:dyDescent="0.25">
      <c r="A10" s="7" t="s">
        <v>19</v>
      </c>
      <c r="B10" s="80" t="s">
        <v>20</v>
      </c>
      <c r="C10" s="80"/>
      <c r="D10" s="11" t="s">
        <v>21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59" t="s">
        <v>22</v>
      </c>
      <c r="O10" s="10"/>
    </row>
    <row r="11" spans="1:15" ht="53.45" customHeight="1" x14ac:dyDescent="0.25">
      <c r="A11" s="7" t="s">
        <v>23</v>
      </c>
      <c r="B11" s="79" t="s">
        <v>24</v>
      </c>
      <c r="C11" s="79" t="s">
        <v>25</v>
      </c>
      <c r="D11" s="12" t="s">
        <v>26</v>
      </c>
      <c r="E11" s="5">
        <f t="shared" ref="E11:I11" si="0">10000%/100</f>
        <v>1</v>
      </c>
      <c r="F11" s="5">
        <v>1</v>
      </c>
      <c r="G11" s="5">
        <v>1</v>
      </c>
      <c r="H11" s="5">
        <v>1</v>
      </c>
      <c r="I11" s="5">
        <f t="shared" si="0"/>
        <v>1</v>
      </c>
      <c r="J11" s="6">
        <v>0.75</v>
      </c>
      <c r="K11" s="6">
        <v>0.75</v>
      </c>
      <c r="L11" s="6">
        <v>0.9</v>
      </c>
      <c r="M11" s="57">
        <f>SUM(E11:L11)/8</f>
        <v>0.92500000000000004</v>
      </c>
    </row>
    <row r="12" spans="1:15" ht="18" customHeight="1" x14ac:dyDescent="0.25">
      <c r="A12" s="79" t="s">
        <v>27</v>
      </c>
      <c r="B12" s="80" t="s">
        <v>28</v>
      </c>
      <c r="C12" s="80"/>
      <c r="D12" s="13" t="s">
        <v>29</v>
      </c>
      <c r="E12" s="14">
        <v>0.14000000000000001</v>
      </c>
      <c r="F12" s="9">
        <v>0</v>
      </c>
      <c r="G12" s="9">
        <v>0</v>
      </c>
      <c r="H12" s="14">
        <v>0</v>
      </c>
      <c r="I12" s="9">
        <v>0</v>
      </c>
      <c r="J12" s="14">
        <v>1.6E-2</v>
      </c>
      <c r="K12" s="14">
        <v>1.6E-2</v>
      </c>
      <c r="L12" s="14">
        <f>SUM(E12:J12)/6</f>
        <v>2.6000000000000006E-2</v>
      </c>
      <c r="M12" s="70">
        <f>SUM(E12:J12)/6</f>
        <v>2.6000000000000006E-2</v>
      </c>
    </row>
    <row r="13" spans="1:15" ht="18" customHeight="1" x14ac:dyDescent="0.25">
      <c r="A13" s="79"/>
      <c r="B13" s="80" t="s">
        <v>30</v>
      </c>
      <c r="C13" s="80"/>
      <c r="D13" s="13" t="s">
        <v>31</v>
      </c>
      <c r="E13" s="15">
        <v>8.42</v>
      </c>
      <c r="F13" s="15">
        <v>9.23</v>
      </c>
      <c r="G13" s="15">
        <v>9.31</v>
      </c>
      <c r="H13" s="16">
        <v>8.8000000000000007</v>
      </c>
      <c r="I13" s="15">
        <v>8.7799999999999994</v>
      </c>
      <c r="J13" s="16" t="s">
        <v>32</v>
      </c>
      <c r="K13" s="16" t="s">
        <v>32</v>
      </c>
      <c r="L13" s="18">
        <f>SUM(E13:I13)/5</f>
        <v>8.9080000000000013</v>
      </c>
      <c r="M13" s="71">
        <f>SUM(E13:I13)/5</f>
        <v>8.9080000000000013</v>
      </c>
    </row>
    <row r="14" spans="1:15" ht="18.75" customHeight="1" x14ac:dyDescent="0.25">
      <c r="A14" s="77" t="s">
        <v>33</v>
      </c>
      <c r="B14" s="80" t="s">
        <v>34</v>
      </c>
      <c r="C14" s="80"/>
      <c r="D14" s="13" t="s">
        <v>35</v>
      </c>
      <c r="E14" s="5">
        <v>1</v>
      </c>
      <c r="F14" s="5">
        <v>1</v>
      </c>
      <c r="G14" s="5">
        <v>0.89</v>
      </c>
      <c r="H14" s="6">
        <v>1</v>
      </c>
      <c r="I14" s="5">
        <v>1</v>
      </c>
      <c r="J14" s="5">
        <v>1</v>
      </c>
      <c r="K14" s="5">
        <v>1</v>
      </c>
      <c r="L14" s="69">
        <v>1</v>
      </c>
      <c r="M14" s="59">
        <f>SUM(E14:L14)/8</f>
        <v>0.98625000000000007</v>
      </c>
    </row>
    <row r="15" spans="1:15" ht="24.75" customHeight="1" x14ac:dyDescent="0.25">
      <c r="A15" s="77"/>
      <c r="B15" s="76" t="s">
        <v>36</v>
      </c>
      <c r="C15" s="76"/>
      <c r="D15" s="13" t="s">
        <v>31</v>
      </c>
      <c r="E15" s="17">
        <v>8.9</v>
      </c>
      <c r="F15" s="17">
        <v>9.5</v>
      </c>
      <c r="G15" s="17">
        <v>9.44</v>
      </c>
      <c r="H15" s="18">
        <v>8.9</v>
      </c>
      <c r="I15" s="17">
        <v>9.3000000000000007</v>
      </c>
      <c r="J15" s="17">
        <v>10</v>
      </c>
      <c r="K15" s="17">
        <v>10</v>
      </c>
      <c r="L15" s="18">
        <v>10</v>
      </c>
      <c r="M15" s="71" cm="1">
        <f t="array" ref="M15">SUM(E15:L15/8)</f>
        <v>9.504999999999999</v>
      </c>
    </row>
    <row r="16" spans="1:15" ht="38.25" customHeight="1" x14ac:dyDescent="0.25">
      <c r="A16" s="13" t="s">
        <v>37</v>
      </c>
      <c r="B16" s="76" t="s">
        <v>38</v>
      </c>
      <c r="C16" s="76"/>
      <c r="D16" s="19" t="s">
        <v>39</v>
      </c>
      <c r="E16" s="20">
        <f>(62-60)*100/60</f>
        <v>3.3333333333333335</v>
      </c>
      <c r="F16" s="20">
        <f>(36-39)*100/39</f>
        <v>-7.6923076923076925</v>
      </c>
      <c r="G16" s="20">
        <f>(16-16)*100/16</f>
        <v>0</v>
      </c>
      <c r="H16" s="20">
        <f>(26-25)*100/25</f>
        <v>4</v>
      </c>
      <c r="I16" s="20">
        <f>(588-580)*100/580</f>
        <v>1.3793103448275863</v>
      </c>
      <c r="J16" s="20">
        <f>(340-272)*100/272</f>
        <v>25</v>
      </c>
      <c r="K16" s="34" t="s">
        <v>40</v>
      </c>
      <c r="L16" s="20">
        <f>SUM(E16:J16)/6</f>
        <v>4.336722664308871</v>
      </c>
      <c r="M16" s="72">
        <f>SUM(E16:J16)/6</f>
        <v>4.336722664308871</v>
      </c>
    </row>
    <row r="17" spans="1:14" ht="28.5" customHeight="1" x14ac:dyDescent="0.25">
      <c r="A17" s="12" t="s">
        <v>41</v>
      </c>
      <c r="B17" s="76" t="s">
        <v>42</v>
      </c>
      <c r="C17" s="76"/>
      <c r="D17" s="19" t="s">
        <v>43</v>
      </c>
      <c r="E17" s="21">
        <f>62/60</f>
        <v>1.0333333333333334</v>
      </c>
      <c r="F17" s="21">
        <f>36/44</f>
        <v>0.81818181818181823</v>
      </c>
      <c r="G17" s="21">
        <f>16/16</f>
        <v>1</v>
      </c>
      <c r="H17" s="21">
        <f>26/26</f>
        <v>1</v>
      </c>
      <c r="I17" s="21">
        <f>588/588</f>
        <v>1</v>
      </c>
      <c r="J17" s="21">
        <f>340/280</f>
        <v>1.2142857142857142</v>
      </c>
      <c r="K17" s="21">
        <f>340/280</f>
        <v>1.2142857142857142</v>
      </c>
      <c r="L17" s="21">
        <f>SUM(E17:K17)/7</f>
        <v>1.0400123685837972</v>
      </c>
      <c r="M17" s="73">
        <f>+L17</f>
        <v>1.0400123685837972</v>
      </c>
    </row>
    <row r="18" spans="1:14" ht="24" x14ac:dyDescent="0.25">
      <c r="A18" s="13" t="s">
        <v>44</v>
      </c>
      <c r="B18" s="77" t="s">
        <v>45</v>
      </c>
      <c r="C18" s="77"/>
      <c r="D18" s="12" t="s">
        <v>46</v>
      </c>
      <c r="E18" s="22">
        <f>1633307/1634089.1</f>
        <v>0.99952138472743002</v>
      </c>
      <c r="F18" s="22">
        <f>1152337.06/1153897.45</f>
        <v>0.99864772211776709</v>
      </c>
      <c r="G18" s="23">
        <f>193658.32/194114.95</f>
        <v>0.9976476309526906</v>
      </c>
      <c r="H18" s="22">
        <f>74281.95/(92068.91-8795.09)</f>
        <v>0.89202044532123048</v>
      </c>
      <c r="I18" s="24">
        <f>100278/101351.92</f>
        <v>0.9894040487836836</v>
      </c>
      <c r="J18" s="24">
        <f>585476.17/585476.17</f>
        <v>1</v>
      </c>
      <c r="K18" s="24">
        <v>1</v>
      </c>
      <c r="L18" s="24">
        <f>212438/213958.85</f>
        <v>0.99289185747633246</v>
      </c>
      <c r="M18" s="74">
        <f>SUM(E18:L18)/8</f>
        <v>0.9837666361723918</v>
      </c>
    </row>
    <row r="19" spans="1:14" ht="40.9" customHeight="1" x14ac:dyDescent="0.25">
      <c r="A19" s="13" t="s">
        <v>47</v>
      </c>
      <c r="B19" s="76" t="s">
        <v>48</v>
      </c>
      <c r="C19" s="76"/>
      <c r="D19" s="12" t="s">
        <v>49</v>
      </c>
      <c r="E19" s="25" t="s">
        <v>32</v>
      </c>
      <c r="F19" s="25" t="s">
        <v>32</v>
      </c>
      <c r="G19" s="25" t="s">
        <v>32</v>
      </c>
      <c r="H19" s="25" t="s">
        <v>32</v>
      </c>
      <c r="I19" s="26" t="s">
        <v>32</v>
      </c>
      <c r="J19" s="26" t="s">
        <v>22</v>
      </c>
      <c r="K19" s="26" t="s">
        <v>22</v>
      </c>
      <c r="L19" s="26" t="s">
        <v>22</v>
      </c>
      <c r="M19" s="75" t="s">
        <v>22</v>
      </c>
    </row>
    <row r="20" spans="1:14" ht="27.75" customHeight="1" x14ac:dyDescent="0.25">
      <c r="A20" s="13" t="s">
        <v>50</v>
      </c>
      <c r="B20" s="76" t="s">
        <v>51</v>
      </c>
      <c r="C20" s="76"/>
      <c r="D20" s="12" t="s">
        <v>52</v>
      </c>
      <c r="E20" s="25" t="s">
        <v>32</v>
      </c>
      <c r="F20" s="25" t="s">
        <v>32</v>
      </c>
      <c r="G20" s="25" t="s">
        <v>32</v>
      </c>
      <c r="H20" s="25" t="s">
        <v>32</v>
      </c>
      <c r="I20" s="26" t="s">
        <v>32</v>
      </c>
      <c r="J20" s="24" t="s">
        <v>32</v>
      </c>
      <c r="K20" s="24" t="s">
        <v>32</v>
      </c>
      <c r="L20" s="24">
        <f>SUM(525815.74+636574.55)/(1640.72+790442.07)</f>
        <v>1.4675111044894691</v>
      </c>
      <c r="M20" s="74">
        <f>+L20</f>
        <v>1.4675111044894691</v>
      </c>
    </row>
    <row r="21" spans="1:14" ht="42.75" customHeight="1" x14ac:dyDescent="0.25">
      <c r="A21" s="13" t="s">
        <v>53</v>
      </c>
      <c r="B21" s="77" t="s">
        <v>54</v>
      </c>
      <c r="C21" s="77"/>
      <c r="D21" s="13" t="s">
        <v>55</v>
      </c>
      <c r="E21" s="27" t="s">
        <v>32</v>
      </c>
      <c r="F21" s="27" t="s">
        <v>32</v>
      </c>
      <c r="G21" s="27" t="s">
        <v>32</v>
      </c>
      <c r="H21" s="27" t="s">
        <v>32</v>
      </c>
      <c r="I21" s="27" t="s">
        <v>32</v>
      </c>
      <c r="J21" s="27" t="s">
        <v>32</v>
      </c>
      <c r="K21" s="27" t="s">
        <v>32</v>
      </c>
      <c r="L21" s="51" t="s">
        <v>84</v>
      </c>
      <c r="M21" s="51" t="str">
        <f>+L21</f>
        <v>El déficit acumulado se redujo en 37.435 €. (Nota 1)</v>
      </c>
    </row>
    <row r="22" spans="1:14" ht="46.5" customHeight="1" x14ac:dyDescent="0.25">
      <c r="A22" s="13" t="s">
        <v>56</v>
      </c>
      <c r="B22" s="76" t="s">
        <v>57</v>
      </c>
      <c r="C22" s="76"/>
      <c r="D22" s="13" t="s">
        <v>58</v>
      </c>
      <c r="E22" s="27" t="s">
        <v>32</v>
      </c>
      <c r="F22" s="27" t="s">
        <v>32</v>
      </c>
      <c r="G22" s="27" t="s">
        <v>32</v>
      </c>
      <c r="H22" s="27" t="s">
        <v>32</v>
      </c>
      <c r="I22" s="27" t="s">
        <v>32</v>
      </c>
      <c r="J22" s="27" t="s">
        <v>32</v>
      </c>
      <c r="K22" s="27" t="s">
        <v>32</v>
      </c>
      <c r="L22" s="52" t="s">
        <v>77</v>
      </c>
      <c r="M22" s="52" t="s">
        <v>77</v>
      </c>
    </row>
    <row r="23" spans="1:14" ht="25.5" customHeight="1" x14ac:dyDescent="0.25">
      <c r="A23" s="13" t="s">
        <v>59</v>
      </c>
      <c r="B23" s="77" t="s">
        <v>60</v>
      </c>
      <c r="C23" s="77"/>
      <c r="D23" s="13" t="s">
        <v>61</v>
      </c>
      <c r="E23" s="27" t="s">
        <v>32</v>
      </c>
      <c r="F23" s="27" t="s">
        <v>32</v>
      </c>
      <c r="G23" s="27" t="s">
        <v>32</v>
      </c>
      <c r="H23" s="27" t="s">
        <v>32</v>
      </c>
      <c r="I23" s="27" t="s">
        <v>32</v>
      </c>
      <c r="J23" s="27" t="s">
        <v>32</v>
      </c>
      <c r="K23" s="27" t="s">
        <v>32</v>
      </c>
      <c r="L23" s="28" t="s">
        <v>62</v>
      </c>
      <c r="M23" s="60" t="str">
        <f>L23</f>
        <v>40,000,00€</v>
      </c>
    </row>
    <row r="24" spans="1:14" ht="25.5" customHeight="1" x14ac:dyDescent="0.25">
      <c r="A24" s="77" t="s">
        <v>63</v>
      </c>
      <c r="B24" s="78" t="s">
        <v>64</v>
      </c>
      <c r="C24" s="78"/>
      <c r="D24" s="29" t="s">
        <v>65</v>
      </c>
      <c r="E24" s="28" t="s">
        <v>32</v>
      </c>
      <c r="F24" s="28" t="s">
        <v>32</v>
      </c>
      <c r="G24" s="28" t="s">
        <v>32</v>
      </c>
      <c r="H24" s="28" t="s">
        <v>32</v>
      </c>
      <c r="I24" s="28" t="s">
        <v>32</v>
      </c>
      <c r="J24" s="28" t="s">
        <v>32</v>
      </c>
      <c r="K24" s="28" t="s">
        <v>32</v>
      </c>
      <c r="L24" s="28">
        <v>28.99</v>
      </c>
      <c r="M24" s="60">
        <f>+L24</f>
        <v>28.99</v>
      </c>
    </row>
    <row r="25" spans="1:14" ht="24" customHeight="1" x14ac:dyDescent="0.25">
      <c r="A25" s="77"/>
      <c r="B25" s="77" t="s">
        <v>66</v>
      </c>
      <c r="C25" s="77"/>
      <c r="D25" s="13" t="s">
        <v>67</v>
      </c>
      <c r="E25" s="27" t="s">
        <v>32</v>
      </c>
      <c r="F25" s="27" t="s">
        <v>32</v>
      </c>
      <c r="G25" s="27" t="s">
        <v>32</v>
      </c>
      <c r="H25" s="27" t="s">
        <v>32</v>
      </c>
      <c r="I25" s="27" t="s">
        <v>32</v>
      </c>
      <c r="J25" s="27" t="s">
        <v>32</v>
      </c>
      <c r="K25" s="27" t="s">
        <v>32</v>
      </c>
      <c r="L25" s="30">
        <v>36.76</v>
      </c>
      <c r="M25" s="61">
        <f>+L25</f>
        <v>36.76</v>
      </c>
      <c r="N25" s="31"/>
    </row>
    <row r="26" spans="1:14" ht="4.5" customHeight="1" x14ac:dyDescent="0.25">
      <c r="A26" s="32"/>
      <c r="L26" s="33"/>
    </row>
    <row r="27" spans="1:14" s="41" customFormat="1" ht="11.25" x14ac:dyDescent="0.25">
      <c r="A27" s="62" t="s">
        <v>86</v>
      </c>
      <c r="B27" s="63"/>
      <c r="C27" s="63"/>
      <c r="D27" s="63"/>
      <c r="E27" s="63"/>
      <c r="F27" s="63"/>
      <c r="G27" s="63"/>
      <c r="H27" s="63"/>
      <c r="I27" s="64"/>
    </row>
    <row r="28" spans="1:14" ht="1.5" customHeight="1" x14ac:dyDescent="0.25"/>
    <row r="29" spans="1:14" ht="3.75" customHeight="1" x14ac:dyDescent="0.25"/>
    <row r="30" spans="1:14" ht="10.5" customHeight="1" x14ac:dyDescent="0.25">
      <c r="A30" s="35" t="s">
        <v>68</v>
      </c>
      <c r="B30" s="36"/>
      <c r="C30" s="36"/>
      <c r="D30" s="37" t="s">
        <v>76</v>
      </c>
      <c r="E30" s="38"/>
      <c r="F30" s="38"/>
      <c r="G30" s="38"/>
      <c r="H30" s="38"/>
      <c r="I30" s="38"/>
      <c r="J30" s="38"/>
      <c r="K30" s="38"/>
      <c r="L30" s="38"/>
      <c r="M30" s="39"/>
    </row>
    <row r="31" spans="1:14" ht="10.5" customHeight="1" x14ac:dyDescent="0.25">
      <c r="A31" s="40" t="s">
        <v>69</v>
      </c>
      <c r="B31" s="41"/>
      <c r="C31" s="42"/>
      <c r="D31" s="43" t="s">
        <v>88</v>
      </c>
      <c r="E31" s="44"/>
      <c r="F31" s="44"/>
      <c r="G31" s="44"/>
      <c r="H31" s="44"/>
      <c r="I31" s="44"/>
      <c r="J31" s="44"/>
      <c r="K31" s="44"/>
      <c r="L31" s="44"/>
      <c r="M31" s="45"/>
    </row>
    <row r="32" spans="1:14" ht="10.5" customHeight="1" x14ac:dyDescent="0.25">
      <c r="A32" s="40" t="s">
        <v>70</v>
      </c>
      <c r="B32" s="41"/>
      <c r="C32" s="42"/>
      <c r="D32" s="43" t="s">
        <v>89</v>
      </c>
      <c r="E32" s="44"/>
      <c r="F32" s="44"/>
      <c r="G32" s="44"/>
      <c r="H32" s="44"/>
      <c r="I32" s="44"/>
      <c r="J32" s="44"/>
      <c r="K32" s="44"/>
      <c r="L32" s="44"/>
      <c r="M32" s="45"/>
    </row>
    <row r="33" spans="1:13" ht="10.5" customHeight="1" x14ac:dyDescent="0.25">
      <c r="A33" s="40" t="s">
        <v>71</v>
      </c>
      <c r="B33" s="41"/>
      <c r="C33" s="42"/>
      <c r="D33" s="43"/>
      <c r="E33" s="44"/>
      <c r="F33" s="44"/>
      <c r="G33" s="44"/>
      <c r="H33" s="44"/>
      <c r="I33" s="44"/>
      <c r="J33" s="44"/>
      <c r="K33" s="44"/>
      <c r="L33" s="44"/>
      <c r="M33" s="45"/>
    </row>
    <row r="34" spans="1:13" ht="10.5" customHeight="1" x14ac:dyDescent="0.25">
      <c r="A34" s="40" t="s">
        <v>72</v>
      </c>
      <c r="B34" s="41"/>
      <c r="C34" s="42"/>
      <c r="D34" s="43"/>
      <c r="E34" s="44"/>
      <c r="F34" s="44"/>
      <c r="G34" s="44"/>
      <c r="H34" s="44"/>
      <c r="I34" s="44"/>
      <c r="J34" s="44"/>
      <c r="K34" s="44"/>
      <c r="L34" s="44"/>
      <c r="M34" s="45"/>
    </row>
    <row r="35" spans="1:13" ht="10.5" customHeight="1" x14ac:dyDescent="0.25">
      <c r="A35" s="40" t="s">
        <v>73</v>
      </c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4"/>
      <c r="M35" s="45"/>
    </row>
    <row r="36" spans="1:13" ht="10.5" customHeight="1" x14ac:dyDescent="0.25">
      <c r="A36" s="40" t="s">
        <v>74</v>
      </c>
      <c r="B36" s="41"/>
      <c r="C36" s="42"/>
      <c r="D36" s="43"/>
      <c r="E36" s="44"/>
      <c r="F36" s="44"/>
      <c r="G36" s="44"/>
      <c r="H36" s="44"/>
      <c r="I36" s="44"/>
      <c r="J36" s="44"/>
      <c r="K36" s="44"/>
      <c r="L36" s="44"/>
      <c r="M36" s="45"/>
    </row>
    <row r="37" spans="1:13" ht="10.5" customHeight="1" x14ac:dyDescent="0.25">
      <c r="A37" s="46" t="s">
        <v>75</v>
      </c>
      <c r="B37" s="47"/>
      <c r="C37" s="47"/>
      <c r="D37" s="48"/>
      <c r="E37" s="49"/>
      <c r="F37" s="49"/>
      <c r="G37" s="49"/>
      <c r="H37" s="49"/>
      <c r="I37" s="49"/>
      <c r="J37" s="49"/>
      <c r="K37" s="49"/>
      <c r="L37" s="49"/>
      <c r="M37" s="50"/>
    </row>
  </sheetData>
  <mergeCells count="35">
    <mergeCell ref="B4:C4"/>
    <mergeCell ref="A5:A6"/>
    <mergeCell ref="B5:C6"/>
    <mergeCell ref="D5:D6"/>
    <mergeCell ref="E5:E6"/>
    <mergeCell ref="B11:C11"/>
    <mergeCell ref="G5:G6"/>
    <mergeCell ref="H5:H6"/>
    <mergeCell ref="I5:I6"/>
    <mergeCell ref="J5:J6"/>
    <mergeCell ref="F5:F6"/>
    <mergeCell ref="M5:M6"/>
    <mergeCell ref="B7:C7"/>
    <mergeCell ref="B8:C8"/>
    <mergeCell ref="B9:C9"/>
    <mergeCell ref="B10:C10"/>
    <mergeCell ref="K5:K6"/>
    <mergeCell ref="L5:L6"/>
    <mergeCell ref="B21:C21"/>
    <mergeCell ref="A12:A13"/>
    <mergeCell ref="B12:C12"/>
    <mergeCell ref="B13:C13"/>
    <mergeCell ref="A14:A15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A24:A25"/>
    <mergeCell ref="B24:C24"/>
    <mergeCell ref="B25:C25"/>
  </mergeCells>
  <phoneticPr fontId="7" type="noConversion"/>
  <pageMargins left="0.70866141732283472" right="0.70866141732283472" top="0.74803149606299213" bottom="0.74803149606299213" header="0.31496062992125984" footer="0.31496062992125984"/>
  <pageSetup paperSize="8" scale="88" orientation="landscape" horizontalDpi="0" verticalDpi="0" r:id="rId1"/>
  <ignoredErrors>
    <ignoredError sqref="L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de Actividad FUCAS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2021-05-31T14:04:56Z</cp:lastPrinted>
  <dcterms:created xsi:type="dcterms:W3CDTF">2021-05-31T11:23:21Z</dcterms:created>
  <dcterms:modified xsi:type="dcterms:W3CDTF">2021-06-01T08:32:57Z</dcterms:modified>
</cp:coreProperties>
</file>